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<sst xmlns="http://schemas.openxmlformats.org/spreadsheetml/2006/main" count="25" uniqueCount="17">
  <si>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TOTAL</t>
  </si>
  <si>
    <t>ASOCIATIA CREDINTA SI DRAGOSTE</t>
  </si>
  <si>
    <t>S.C.MEDICAL LIVING SRL</t>
  </si>
  <si>
    <t>S.C.PROMED SRL</t>
  </si>
  <si>
    <t>LUNA</t>
  </si>
  <si>
    <t>CONTRACTAT</t>
  </si>
  <si>
    <t>S.C.ASIST MED PLUS SRL</t>
  </si>
  <si>
    <t>S.C.DISPO MED SRL</t>
  </si>
  <si>
    <t>Valori Contractate  -  INGRIJIRI MEDICALE LA DOMICILIU -  AN 2023</t>
  </si>
  <si>
    <t>TRIM.I 2023</t>
  </si>
  <si>
    <t>TRIM.II 2023</t>
  </si>
  <si>
    <t>TRIM.III 2023</t>
  </si>
  <si>
    <t>TOTAL TRIM IV 2023</t>
  </si>
  <si>
    <t>TOTAL AN  2023</t>
  </si>
  <si>
    <t>S.C.MEDSURG MON SRL</t>
  </si>
  <si>
    <t>DENUMIRE FURNIZOR</t>
  </si>
  <si>
    <t xml:space="preserve">S.C.SAFE LIFE MED SRL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</si>
</sst>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21" sqref="G21:G23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3.8515625" style="0" customWidth="1"/>
    <col min="4" max="4" width="14.00390625" style="0" customWidth="1"/>
    <col min="5" max="5" width="14.7109375" style="0" customWidth="1"/>
    <col min="6" max="6" width="15.00390625" style="0" customWidth="1"/>
    <col min="7" max="9" width="14.140625" style="0" customWidth="1"/>
  </cols>
  <sheetData>
    <row r="1" ht="12.75">
      <c r="A1" s="6"/>
    </row>
    <row r="2" ht="12.75">
      <c r="A2" s="6"/>
    </row>
    <row r="3" spans="2:3" ht="12.75">
      <c r="B3" s="7" t="s">
        <v>8</v>
      </c>
      <c r="C3" s="8"/>
    </row>
    <row r="4" spans="1:3" ht="12.75">
      <c r="A4" s="7"/>
      <c r="C4" s="8"/>
    </row>
    <row r="5" spans="1:3" ht="12.75">
      <c r="A5" s="7"/>
      <c r="C5" s="8"/>
    </row>
    <row r="6" spans="1:9" ht="12.75">
      <c r="A6" s="25" t="s">
        <v>4</v>
      </c>
      <c r="B6" s="26" t="s">
        <v>15</v>
      </c>
      <c r="C6" s="27"/>
      <c r="D6" s="27"/>
      <c r="E6" s="27"/>
      <c r="F6" s="27"/>
      <c r="G6" s="27"/>
      <c r="H6" s="28"/>
      <c r="I6" s="1" t="s">
        <v>0</v>
      </c>
    </row>
    <row r="7" spans="1:9" ht="44.25" customHeight="1">
      <c r="A7" s="25"/>
      <c r="B7" s="9" t="s">
        <v>6</v>
      </c>
      <c r="C7" s="9" t="s">
        <v>1</v>
      </c>
      <c r="D7" s="9" t="s">
        <v>7</v>
      </c>
      <c r="E7" s="9" t="s">
        <v>14</v>
      </c>
      <c r="F7" s="9" t="s">
        <v>3</v>
      </c>
      <c r="G7" s="9" t="s">
        <v>16</v>
      </c>
      <c r="H7" s="9" t="s">
        <v>2</v>
      </c>
      <c r="I7" s="1" t="s">
        <v>0</v>
      </c>
    </row>
    <row r="8" spans="1:9" ht="25.5">
      <c r="A8" s="16"/>
      <c r="B8" s="9" t="s">
        <v>5</v>
      </c>
      <c r="C8" s="9" t="s">
        <v>5</v>
      </c>
      <c r="D8" s="9" t="s">
        <v>5</v>
      </c>
      <c r="E8" s="9" t="s">
        <v>5</v>
      </c>
      <c r="F8" s="9" t="s">
        <v>5</v>
      </c>
      <c r="G8" s="9" t="s">
        <v>5</v>
      </c>
      <c r="H8" s="9" t="s">
        <v>5</v>
      </c>
      <c r="I8" s="9" t="s">
        <v>5</v>
      </c>
    </row>
    <row r="9" spans="1:11" ht="12.75">
      <c r="A9" s="11">
        <v>44927</v>
      </c>
      <c r="B9" s="3">
        <f>24339.66+1367.84</f>
        <v>25707.5</v>
      </c>
      <c r="C9" s="3">
        <f>31985.14-8825.14</f>
        <v>23160</v>
      </c>
      <c r="D9" s="3">
        <f>23359.47-245.72</f>
        <v>23113.75</v>
      </c>
      <c r="E9" s="3">
        <v>0</v>
      </c>
      <c r="F9" s="3">
        <f>21112.78-697.78</f>
        <v>20415</v>
      </c>
      <c r="G9" s="3">
        <v>0</v>
      </c>
      <c r="H9" s="3">
        <f>24202.95-11367.95</f>
        <v>12835</v>
      </c>
      <c r="I9" s="4">
        <f>SUM(B9:H9)</f>
        <v>105231.25</v>
      </c>
      <c r="J9" s="5"/>
      <c r="K9" s="5"/>
    </row>
    <row r="10" spans="1:11" ht="12.75">
      <c r="A10" s="11">
        <v>44958</v>
      </c>
      <c r="B10" s="3">
        <f>24339.66+1210.62-1367.84+2402.56</f>
        <v>26585</v>
      </c>
      <c r="C10" s="3">
        <f>31985.14+1590.89+8825.14-14791.17</f>
        <v>27610</v>
      </c>
      <c r="D10" s="3">
        <f>23359.48+1161.86+245.72-3757.06</f>
        <v>21010</v>
      </c>
      <c r="E10" s="3">
        <v>0</v>
      </c>
      <c r="F10" s="3">
        <f>21112.77+1055.64+697.78-26.19</f>
        <v>22840</v>
      </c>
      <c r="G10" s="3">
        <v>0</v>
      </c>
      <c r="H10" s="3">
        <f>24202.95-5019.01+11367.95-19116.89</f>
        <v>11435.000000000004</v>
      </c>
      <c r="I10" s="4">
        <f aca="true" t="shared" si="0" ref="I10:I23">SUM(B10:H10)</f>
        <v>109480</v>
      </c>
      <c r="J10" s="12"/>
      <c r="K10" s="12"/>
    </row>
    <row r="11" spans="1:9" ht="12.75">
      <c r="A11" s="11">
        <v>44986</v>
      </c>
      <c r="B11" s="3">
        <f>19152.54+4611.12-2402.56</f>
        <v>21361.1</v>
      </c>
      <c r="C11" s="3">
        <f>25168.66+6059.55+14791.17-16994.38</f>
        <v>29024.999999999996</v>
      </c>
      <c r="D11" s="3">
        <f>18381.24+4425.42+3757.06-888.72</f>
        <v>25675.000000000004</v>
      </c>
      <c r="E11" s="3">
        <f>7871.3-3435.05</f>
        <v>4436.25</v>
      </c>
      <c r="F11" s="3">
        <f>16700.62+4020.8+26.19</f>
        <v>20747.609999999997</v>
      </c>
      <c r="G11" s="3">
        <v>0</v>
      </c>
      <c r="H11" s="3">
        <f>17725.64-3710.64</f>
        <v>14015</v>
      </c>
      <c r="I11" s="4">
        <f t="shared" si="0"/>
        <v>115259.95999999999</v>
      </c>
    </row>
    <row r="12" spans="1:9" ht="12.75">
      <c r="A12" s="13" t="s">
        <v>9</v>
      </c>
      <c r="B12" s="14">
        <f>SUM(B9:B11)</f>
        <v>73653.6</v>
      </c>
      <c r="C12" s="14">
        <f aca="true" t="shared" si="1" ref="C12:H12">SUM(C9:C11)</f>
        <v>79795</v>
      </c>
      <c r="D12" s="14">
        <f t="shared" si="1"/>
        <v>69798.75</v>
      </c>
      <c r="E12" s="14">
        <f t="shared" si="1"/>
        <v>4436.25</v>
      </c>
      <c r="F12" s="14">
        <f t="shared" si="1"/>
        <v>64002.61</v>
      </c>
      <c r="G12" s="14">
        <f t="shared" si="1"/>
        <v>0</v>
      </c>
      <c r="H12" s="14">
        <f t="shared" si="1"/>
        <v>38285</v>
      </c>
      <c r="I12" s="14">
        <f>SUM(I9:I11)</f>
        <v>329971.20999999996</v>
      </c>
    </row>
    <row r="13" spans="1:9" ht="12.75">
      <c r="A13" s="11">
        <v>45017</v>
      </c>
      <c r="B13" s="3">
        <f>23450+13391.77-9446.77</f>
        <v>27395.000000000004</v>
      </c>
      <c r="C13" s="19">
        <f>30800-1620</f>
        <v>29180</v>
      </c>
      <c r="D13" s="2">
        <f>22500-1180</f>
        <v>21320</v>
      </c>
      <c r="E13" s="10">
        <f>12900+1248.75</f>
        <v>14148.75</v>
      </c>
      <c r="F13" s="2">
        <f>20450+11637.02-11122.02</f>
        <v>20965</v>
      </c>
      <c r="G13" s="2">
        <v>0</v>
      </c>
      <c r="H13" s="2">
        <f>21700-10285</f>
        <v>11415</v>
      </c>
      <c r="I13" s="4">
        <f t="shared" si="0"/>
        <v>124423.75</v>
      </c>
    </row>
    <row r="14" spans="1:9" ht="12.75">
      <c r="A14" s="11">
        <v>45047</v>
      </c>
      <c r="B14" s="3">
        <f>23450+9446.77+2368.23</f>
        <v>35265.00000000001</v>
      </c>
      <c r="C14" s="19">
        <f>30800+1620-1615</f>
        <v>30805</v>
      </c>
      <c r="D14" s="10">
        <f>22500+1180-7890</f>
        <v>15790</v>
      </c>
      <c r="E14" s="10">
        <f>12900-1248.75+1123.75</f>
        <v>12775</v>
      </c>
      <c r="F14" s="10">
        <f>20450+11122.02-13327.02</f>
        <v>18245</v>
      </c>
      <c r="G14" s="10">
        <v>0</v>
      </c>
      <c r="H14" s="10">
        <f>21700+10285-20380</f>
        <v>11605</v>
      </c>
      <c r="I14" s="4">
        <f t="shared" si="0"/>
        <v>124485</v>
      </c>
    </row>
    <row r="15" spans="1:9" ht="12.75">
      <c r="A15" s="11">
        <v>45078</v>
      </c>
      <c r="B15" s="3">
        <f>23383.8+318.23-2368.23</f>
        <v>21333.8</v>
      </c>
      <c r="C15" s="2">
        <f>30761.07+418.19+1615-5389.26</f>
        <v>27404.999999999993</v>
      </c>
      <c r="D15" s="2">
        <f>22453.38+305.41+7890-12458.79</f>
        <v>18190</v>
      </c>
      <c r="E15" s="18">
        <f>12768.2-1613.84-1123.75</f>
        <v>10030.61</v>
      </c>
      <c r="F15" s="18">
        <f>20386.03+277.49+13327.02-6260.54</f>
        <v>27730</v>
      </c>
      <c r="G15" s="18">
        <v>0</v>
      </c>
      <c r="H15" s="18">
        <f>21647.52+294.52+20380-31387.04</f>
        <v>10935</v>
      </c>
      <c r="I15" s="4">
        <f t="shared" si="0"/>
        <v>115624.40999999999</v>
      </c>
    </row>
    <row r="16" spans="1:9" ht="12.75">
      <c r="A16" s="13" t="s">
        <v>10</v>
      </c>
      <c r="B16" s="14">
        <f>SUM(B13:B15)</f>
        <v>83993.80000000002</v>
      </c>
      <c r="C16" s="14">
        <f aca="true" t="shared" si="2" ref="C16:H16">SUM(C13:C15)</f>
        <v>87390</v>
      </c>
      <c r="D16" s="14">
        <f t="shared" si="2"/>
        <v>55300</v>
      </c>
      <c r="E16" s="14">
        <f t="shared" si="2"/>
        <v>36954.36</v>
      </c>
      <c r="F16" s="14">
        <f t="shared" si="2"/>
        <v>66940</v>
      </c>
      <c r="G16" s="14">
        <f t="shared" si="2"/>
        <v>0</v>
      </c>
      <c r="H16" s="14">
        <f t="shared" si="2"/>
        <v>33955</v>
      </c>
      <c r="I16" s="14">
        <f>SUM(I13:I15)</f>
        <v>364533.16</v>
      </c>
    </row>
    <row r="17" spans="1:9" ht="12.75">
      <c r="A17" s="11">
        <v>45108</v>
      </c>
      <c r="B17" s="2">
        <f>37850+747.3+43955.13-34157.43</f>
        <v>48394.99999999999</v>
      </c>
      <c r="C17" s="2">
        <f>45225-8196</f>
        <v>37029</v>
      </c>
      <c r="D17" s="2">
        <f>33550+661.86-7528.36</f>
        <v>26683.5</v>
      </c>
      <c r="E17" s="2">
        <f>22350+440.47+11540.5-14269.97</f>
        <v>20061</v>
      </c>
      <c r="F17" s="2">
        <f>24775+488.66+2137.34</f>
        <v>27401</v>
      </c>
      <c r="G17" s="21">
        <f>12885+254.1-9153.1</f>
        <v>3986</v>
      </c>
      <c r="H17" s="2">
        <v>0</v>
      </c>
      <c r="I17" s="4">
        <f t="shared" si="0"/>
        <v>163555.5</v>
      </c>
    </row>
    <row r="18" spans="1:9" ht="12.75">
      <c r="A18" s="11">
        <v>45139</v>
      </c>
      <c r="B18" s="10">
        <f>37850+34157.43-23745.93</f>
        <v>48261.49999999999</v>
      </c>
      <c r="C18" s="10">
        <f>45225-2592.39+8196-4882.61</f>
        <v>45946</v>
      </c>
      <c r="D18" s="10">
        <f>33550+7528.36-4252.86</f>
        <v>36825.5</v>
      </c>
      <c r="E18" s="20">
        <f>22350+14269.97-743.97</f>
        <v>35876</v>
      </c>
      <c r="F18" s="10">
        <f>24775-2137.34-413.66</f>
        <v>22224</v>
      </c>
      <c r="G18" s="10">
        <f>12885+9153.1-10190.1</f>
        <v>11847.999999999998</v>
      </c>
      <c r="H18" s="10">
        <v>0</v>
      </c>
      <c r="I18" s="4">
        <f t="shared" si="0"/>
        <v>200981</v>
      </c>
    </row>
    <row r="19" spans="1:9" ht="12.75">
      <c r="A19" s="11">
        <v>45170</v>
      </c>
      <c r="B19" s="10">
        <f>37968+23745.93-13496.93</f>
        <v>48217</v>
      </c>
      <c r="C19" s="22">
        <f>45235+4882.61-533.61</f>
        <v>49584</v>
      </c>
      <c r="D19" s="10">
        <f>33570+4252.86</f>
        <v>37822.86</v>
      </c>
      <c r="E19" s="10">
        <f>22300+743.97</f>
        <v>23043.97</v>
      </c>
      <c r="F19" s="10">
        <f>24775+413.66</f>
        <v>25188.66</v>
      </c>
      <c r="G19" s="10">
        <f>12882+10190.1-7820.1</f>
        <v>15251.999999999998</v>
      </c>
      <c r="H19" s="21">
        <v>0</v>
      </c>
      <c r="I19" s="4">
        <f t="shared" si="0"/>
        <v>199108.49</v>
      </c>
    </row>
    <row r="20" spans="1:9" ht="12.75">
      <c r="A20" s="13" t="s">
        <v>11</v>
      </c>
      <c r="B20" s="4">
        <f>SUM(B17:B19)</f>
        <v>144873.5</v>
      </c>
      <c r="C20" s="4">
        <f aca="true" t="shared" si="3" ref="C20:H20">SUM(C17:C19)</f>
        <v>132559</v>
      </c>
      <c r="D20" s="4">
        <f t="shared" si="3"/>
        <v>101331.86</v>
      </c>
      <c r="E20" s="4">
        <f t="shared" si="3"/>
        <v>78980.97</v>
      </c>
      <c r="F20" s="4">
        <f t="shared" si="3"/>
        <v>74813.66</v>
      </c>
      <c r="G20" s="4">
        <f t="shared" si="3"/>
        <v>31085.999999999996</v>
      </c>
      <c r="H20" s="4">
        <f t="shared" si="3"/>
        <v>0</v>
      </c>
      <c r="I20" s="4">
        <f>SUM(I17:I19)</f>
        <v>563644.99</v>
      </c>
    </row>
    <row r="21" spans="1:9" ht="12.75">
      <c r="A21" s="11">
        <v>45200</v>
      </c>
      <c r="B21" s="2">
        <f>30626.21+430.76+3043.53</f>
        <v>34100.5</v>
      </c>
      <c r="C21" s="23">
        <f>36558.35+507.31+533.61+7288.8+4453.93</f>
        <v>49342</v>
      </c>
      <c r="D21" s="2">
        <f>27126.2+381.51+5571.77+3307.02</f>
        <v>36386.49999999999</v>
      </c>
      <c r="E21" s="10">
        <f>18049.35+281.47+4342.8-647.62</f>
        <v>22026</v>
      </c>
      <c r="F21" s="2">
        <f>20027.22-1747.52+4113.66</f>
        <v>22393.36</v>
      </c>
      <c r="G21" s="10">
        <f>10412.67+146.47+972.86</f>
        <v>11532</v>
      </c>
      <c r="H21" s="10">
        <v>0</v>
      </c>
      <c r="I21" s="4">
        <f t="shared" si="0"/>
        <v>175780.36</v>
      </c>
    </row>
    <row r="22" spans="1:9" ht="12.75">
      <c r="A22" s="17">
        <v>45231</v>
      </c>
      <c r="B22" s="2">
        <f>15313.1+270.46+28172.29-3043.53+3962.18</f>
        <v>44674.5</v>
      </c>
      <c r="C22" s="24">
        <f>18279.18+298.77+31122.86-4453.93+3107.12</f>
        <v>48354</v>
      </c>
      <c r="D22" s="2">
        <f>13563.1-964.95+19892.03-3307.02+2816.34</f>
        <v>31999.5</v>
      </c>
      <c r="E22" s="10">
        <f>9024.68+181.41+18896.54+647.62-10038.25</f>
        <v>18712</v>
      </c>
      <c r="F22" s="2">
        <f>10013.61+140.99+14686.32+819.08</f>
        <v>25660</v>
      </c>
      <c r="G22" s="10">
        <f>5206.33+73.32+7636.96-972.86+1076.25</f>
        <v>13020</v>
      </c>
      <c r="H22" s="10">
        <v>0</v>
      </c>
      <c r="I22" s="4">
        <f t="shared" si="0"/>
        <v>182420</v>
      </c>
    </row>
    <row r="23" spans="1:9" ht="12.75">
      <c r="A23" s="11">
        <v>45261</v>
      </c>
      <c r="B23" s="2">
        <f>5104.37+12073.85+27074.84-3962.18+2798.86</f>
        <v>43089.74</v>
      </c>
      <c r="C23" s="23">
        <f>6093.06+13338.36+29533.71-3107.12+2881.54</f>
        <v>48739.55</v>
      </c>
      <c r="D23" s="2">
        <f>4521.03+8525.16+18876.34-2816.34+2123.94</f>
        <v>31230.129999999997</v>
      </c>
      <c r="E23" s="10">
        <f>3008.22+8098.51+17931.67</f>
        <v>29038.399999999998</v>
      </c>
      <c r="F23" s="2">
        <f>3337.87+6294.14+13936.43-819.08+1537.63</f>
        <v>24286.99</v>
      </c>
      <c r="G23" s="10">
        <f>1735.45+3272.98+7247.01-1076.25+696.28</f>
        <v>11875.470000000001</v>
      </c>
      <c r="H23" s="10">
        <v>0</v>
      </c>
      <c r="I23" s="4">
        <f t="shared" si="0"/>
        <v>188260.28</v>
      </c>
    </row>
    <row r="24" spans="1:9" ht="26.25" customHeight="1">
      <c r="A24" s="1" t="s">
        <v>12</v>
      </c>
      <c r="B24" s="14">
        <f>SUM(B21:B23)</f>
        <v>121864.73999999999</v>
      </c>
      <c r="C24" s="14">
        <f aca="true" t="shared" si="4" ref="C24:H24">SUM(C21:C23)</f>
        <v>146435.55</v>
      </c>
      <c r="D24" s="14">
        <f t="shared" si="4"/>
        <v>99616.13</v>
      </c>
      <c r="E24" s="14">
        <f t="shared" si="4"/>
        <v>69776.4</v>
      </c>
      <c r="F24" s="14">
        <f t="shared" si="4"/>
        <v>72340.35</v>
      </c>
      <c r="G24" s="14">
        <f t="shared" si="4"/>
        <v>36427.47</v>
      </c>
      <c r="H24" s="14">
        <f t="shared" si="4"/>
        <v>0</v>
      </c>
      <c r="I24" s="14">
        <f>SUM(I21:I23)</f>
        <v>546460.64</v>
      </c>
    </row>
    <row r="25" spans="1:9" ht="25.5" customHeight="1">
      <c r="A25" s="15" t="s">
        <v>13</v>
      </c>
      <c r="B25" s="14">
        <f>B12+B16+B20+B24</f>
        <v>424385.64</v>
      </c>
      <c r="C25" s="14">
        <f aca="true" t="shared" si="5" ref="C25:H25">C12+C16+C20+C24</f>
        <v>446179.55</v>
      </c>
      <c r="D25" s="14">
        <f t="shared" si="5"/>
        <v>326046.74</v>
      </c>
      <c r="E25" s="14">
        <f t="shared" si="5"/>
        <v>190147.97999999998</v>
      </c>
      <c r="F25" s="14">
        <f t="shared" si="5"/>
        <v>278096.62</v>
      </c>
      <c r="G25" s="14">
        <f t="shared" si="5"/>
        <v>67513.47</v>
      </c>
      <c r="H25" s="14">
        <f t="shared" si="5"/>
        <v>72240</v>
      </c>
      <c r="I25" s="14">
        <f>I12+I16+I20+I24</f>
        <v>1804610</v>
      </c>
    </row>
  </sheetData>
  <sheetProtection/>
  <mergeCells count="2">
    <mergeCell ref="A6:A7"/>
    <mergeCell ref="B6:H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r:id="rId1"/>
  <ignoredErrors>
    <ignoredError sqref="I12:I16 I24:I25" formula="1"/>
    <ignoredError sqref="I17:I2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2022-12-28T12:31:09Z</cp:lastPrinted>
  <dcterms:created xsi:type="dcterms:W3CDTF">2014-10-10T07:28:49Z</dcterms:created>
  <dcterms:modified xsi:type="dcterms:W3CDTF">2023-12-13T14:27:15Z</dcterms:modified>
  <cp:category/>
  <cp:version/>
  <cp:contentType/>
  <cp:contentStatus/>
</cp:coreProperties>
</file>